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<sst xmlns="http://schemas.openxmlformats.org/spreadsheetml/2006/main" count="31" uniqueCount="31">
  <si>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</si>
  <si>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</si>
  <si>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</si>
  <si>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</si>
  <si>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</si>
  <si>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</si>
  <si>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</si>
  <si>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</si>
  <si>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</si>
  <si>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</si>
  <si>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</si>
  <si>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</si>
  <si>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</si>
  <si>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</si>
  <si>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</si>
  <si>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</si>
  <si>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</si>
  <si>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</si>
  <si>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</si>
  <si>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</si>
  <si>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</si>
  <si>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</si>
  <si>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</si>
  <si>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</si>
  <si>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</si>
  <si>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</si>
  <si>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</si>
  <si>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</si>
  <si>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4214,00 - ремонт трубопровода канализации (кв. 54 стояк).</t>
  </si>
  <si>
    <t>3383,00 - ремонт ВРУ с заменой плавких вставок.</t>
  </si>
  <si>
    <t>2975,00 - замена трубы ст., кранов шаровых муфт.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</si>
</sst>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I20" sqref="I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2104</v>
      </c>
      <c r="B1" s="18"/>
      <c r="C1" s="18"/>
      <c r="D1" s="18"/>
      <c r="E1" s="18"/>
    </row>
    <row r="2" spans="1:5" ht="41.25" customHeight="1">
      <c r="A2" s="20" t="s">
        <v>26</v>
      </c>
      <c r="B2" s="21"/>
      <c r="C2" s="21"/>
      <c r="D2" s="21"/>
      <c r="E2" s="21"/>
    </row>
    <row r="3" spans="1:5" ht="36.75" customHeight="1">
      <c r="A3" s="19" t="str">
        <f>VLOOKUP(A1,'[1]2021'!$A$1:$AH$102,2,0)</f>
        <v>ул.Черняховского д.20</v>
      </c>
      <c r="B3" s="19"/>
      <c r="C3" s="19"/>
      <c r="D3" s="19"/>
      <c r="E3" s="19"/>
    </row>
    <row r="4" spans="1:5" ht="30.75" customHeight="1">
      <c r="A4" s="23" t="s">
        <v>20</v>
      </c>
      <c r="B4" s="23"/>
      <c r="C4" s="23"/>
      <c r="D4" s="23"/>
      <c r="E4" s="14" t="s">
        <v>18</v>
      </c>
    </row>
    <row r="5" spans="1:5" ht="15.75" customHeight="1">
      <c r="A5" s="24" t="s">
        <v>21</v>
      </c>
      <c r="B5" s="24"/>
      <c r="C5" s="24"/>
      <c r="D5" s="24"/>
      <c r="E5" s="15" t="s">
        <v>22</v>
      </c>
    </row>
    <row r="6" spans="1:5" ht="15" customHeight="1">
      <c r="A6" s="27" t="s">
        <v>17</v>
      </c>
      <c r="B6" s="27"/>
      <c r="C6" s="27"/>
      <c r="D6" s="27"/>
      <c r="E6" s="16">
        <f>VLOOKUP(A1,'[1]2021'!$A$1:$AH$101,3,0)</f>
        <v>2678.94</v>
      </c>
    </row>
    <row r="7" spans="1:5" ht="33" customHeight="1">
      <c r="A7" s="27" t="s">
        <v>27</v>
      </c>
      <c r="B7" s="27"/>
      <c r="C7" s="27"/>
      <c r="D7" s="27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5" t="s">
        <v>24</v>
      </c>
      <c r="B10" s="26"/>
      <c r="C10" s="26"/>
      <c r="D10" s="26"/>
      <c r="E10" s="13">
        <f>VLOOKUP(A1,'[1]2021'!$A$1:$AH$101,4,0)</f>
        <v>416136.19</v>
      </c>
    </row>
    <row r="11" spans="1:5" ht="17.25" customHeight="1">
      <c r="A11" s="3">
        <v>1</v>
      </c>
      <c r="B11" s="9" t="s">
        <v>4</v>
      </c>
      <c r="C11" s="5">
        <f>VLOOKUP(A1,'[1]2021'!$A$1:$AH$101,5,0)</f>
        <v>5073.24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6363.74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5692.74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5964.81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7158.29</v>
      </c>
      <c r="D15" s="5">
        <f>VLOOKUP(A1,'[1]2021'!$A$1:$AH$101,22,0)</f>
        <v>0</v>
      </c>
      <c r="E15" s="7"/>
    </row>
    <row r="16" spans="1:5" ht="31.5">
      <c r="A16" s="3">
        <v>6</v>
      </c>
      <c r="B16" s="9" t="s">
        <v>9</v>
      </c>
      <c r="C16" s="5">
        <f>VLOOKUP(A1,'[1]2021'!$A$1:$AH$101,10,0)</f>
        <v>8072.17</v>
      </c>
      <c r="D16" s="5">
        <f>VLOOKUP(A1,'[1]2021'!$A$1:$AH$101,23,0)</f>
        <v>4214</v>
      </c>
      <c r="E16" s="7" t="s">
        <v>28</v>
      </c>
    </row>
    <row r="17" spans="1:5" ht="15.75">
      <c r="A17" s="3">
        <v>7</v>
      </c>
      <c r="B17" s="9" t="s">
        <v>10</v>
      </c>
      <c r="C17" s="5">
        <f>VLOOKUP(A1,'[1]2021'!$A$1:$AH$101,11,0)</f>
        <v>6291.2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6674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7920.31</v>
      </c>
      <c r="D19" s="5">
        <f>VLOOKUP(A1,'[1]2021'!$A$1:$AH$101,26,0)</f>
        <v>0</v>
      </c>
      <c r="E19" s="7"/>
    </row>
    <row r="20" spans="1:5" ht="31.5">
      <c r="A20" s="3">
        <v>10</v>
      </c>
      <c r="B20" s="9" t="s">
        <v>13</v>
      </c>
      <c r="C20" s="5">
        <f>VLOOKUP(A1,'[1]2021'!$A$1:$AH$101,14,0)</f>
        <v>6545.8</v>
      </c>
      <c r="D20" s="5">
        <f>VLOOKUP(A1,'[1]2021'!$A$1:$AH$101,27,0)</f>
        <v>3383</v>
      </c>
      <c r="E20" s="7" t="s">
        <v>29</v>
      </c>
    </row>
    <row r="21" spans="1:5" ht="30.75" customHeight="1">
      <c r="A21" s="3">
        <v>11</v>
      </c>
      <c r="B21" s="9" t="s">
        <v>14</v>
      </c>
      <c r="C21" s="5">
        <f>VLOOKUP(A1,'[1]2021'!$A$1:$AH$101,15,0)</f>
        <v>8437.37</v>
      </c>
      <c r="D21" s="5">
        <f>VLOOKUP(A1,'[1]2021'!$A$1:$AH$101,28,0)</f>
        <v>2975</v>
      </c>
      <c r="E21" s="7" t="s">
        <v>30</v>
      </c>
    </row>
    <row r="22" spans="1:5" ht="15.75">
      <c r="A22" s="3">
        <v>12</v>
      </c>
      <c r="B22" s="9" t="s">
        <v>15</v>
      </c>
      <c r="C22" s="5">
        <f>VLOOKUP(A1,'[1]2021'!$A$1:$AH$101,16,0)</f>
        <v>7711.96</v>
      </c>
      <c r="D22" s="5">
        <f>VLOOKUP(A1,'[1]2021'!$A$1:$AH$101,29,0)</f>
        <v>0</v>
      </c>
      <c r="E22" s="7"/>
    </row>
    <row r="23" spans="1:5" ht="15.75">
      <c r="A23" s="28" t="s">
        <v>16</v>
      </c>
      <c r="B23" s="29"/>
      <c r="C23" s="6">
        <f>SUM(C11:C22)</f>
        <v>81905.63</v>
      </c>
      <c r="D23" s="6">
        <f>SUM(D11:D22)</f>
        <v>10572</v>
      </c>
      <c r="E23" s="8"/>
    </row>
    <row r="24" spans="1:5" ht="15.75">
      <c r="A24" s="25" t="s">
        <v>25</v>
      </c>
      <c r="B24" s="26"/>
      <c r="C24" s="26"/>
      <c r="D24" s="26"/>
      <c r="E24" s="13">
        <f>E10+C23-D23</f>
        <v>487469.82</v>
      </c>
    </row>
    <row r="28" spans="1:5" ht="18.75">
      <c r="A28" s="22" t="s">
        <v>19</v>
      </c>
      <c r="B28" s="22"/>
      <c r="C28" s="22"/>
      <c r="D28" s="22"/>
      <c r="E28" s="22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22"/>
      <c r="B31" s="22"/>
      <c r="C31" s="22"/>
      <c r="D31" s="22"/>
      <c r="E31" s="22"/>
    </row>
  </sheetData>
  <sheetProtection/>
  <mergeCells count="12">
    <mergeCell ref="A31:E31"/>
    <mergeCell ref="A10:D10"/>
    <mergeCell ref="A24:D24"/>
    <mergeCell ref="A6:D6"/>
    <mergeCell ref="A23:B23"/>
    <mergeCell ref="A7:D7"/>
    <mergeCell ref="B1:E1"/>
    <mergeCell ref="A3:E3"/>
    <mergeCell ref="A2:E2"/>
    <mergeCell ref="A28:E28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2022-02-09T11:03:28Z</dcterms:modified>
  <cp:category/>
  <cp:version/>
  <cp:contentType/>
  <cp:contentStatus/>
</cp:coreProperties>
</file>